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Water Cooler Calculator" sheetId="1" r:id="rId1"/>
    <sheet name="Assumptions" sheetId="2" r:id="rId2"/>
  </sheets>
  <definedNames>
    <definedName name="_xlnm.Print_Area" localSheetId="1">'Assumptions'!$A$1:$D$49</definedName>
    <definedName name="_xlnm.Print_Area" localSheetId="0">'Water Cooler Calculator'!$A$1:$M$58</definedName>
  </definedNames>
  <calcPr fullCalcOnLoad="1"/>
</workbook>
</file>

<file path=xl/sharedStrings.xml><?xml version="1.0" encoding="utf-8"?>
<sst xmlns="http://schemas.openxmlformats.org/spreadsheetml/2006/main" count="111" uniqueCount="77">
  <si>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</si>
  <si>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</si>
  <si>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</si>
  <si>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</si>
  <si>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</si>
  <si>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</si>
  <si>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</si>
  <si>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</si>
  <si>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</si>
  <si>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</si>
  <si>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</si>
  <si>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</si>
  <si>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</si>
  <si>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</si>
  <si>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</si>
  <si>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</si>
  <si>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</si>
  <si>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</si>
  <si>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</si>
  <si>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</si>
  <si>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</si>
  <si>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</si>
  <si>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</si>
  <si>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</si>
  <si>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</si>
  <si>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</si>
  <si>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</si>
  <si>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</si>
  <si>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</si>
  <si>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</si>
  <si>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</si>
  <si>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</si>
  <si>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</si>
  <si>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</si>
  <si>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</si>
  <si>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</si>
  <si>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</si>
  <si>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</si>
  <si>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</si>
  <si>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</si>
  <si>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</si>
  <si>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</si>
  <si>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</si>
  <si>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</si>
  <si>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Electric Rate ($/kWh)</t>
  </si>
  <si>
    <t>Energy and Water Prices</t>
  </si>
  <si>
    <t>Initial Cost Per Unit</t>
  </si>
  <si>
    <t>Life cycle energy saved (kWh)</t>
  </si>
  <si>
    <t>Operating costs (energy and maintenance)</t>
  </si>
  <si>
    <t>Assumption</t>
  </si>
  <si>
    <t>Cold Water Only</t>
  </si>
  <si>
    <t>Energy Consumption</t>
  </si>
  <si>
    <t>Hot/Cold Water Only</t>
  </si>
  <si>
    <t>kWh/day</t>
  </si>
  <si>
    <t>ES</t>
  </si>
  <si>
    <t xml:space="preserve">nonES </t>
  </si>
  <si>
    <t>Hot/Cold Water</t>
  </si>
  <si>
    <t>Assumptions for Water Cooler(s)</t>
  </si>
  <si>
    <t>Life Cycle Cost Estimate for Purchasing</t>
  </si>
  <si>
    <t>days</t>
  </si>
  <si>
    <t>Electricity Consumption (kWh/day)</t>
  </si>
  <si>
    <t>Number of Days in Use Per Year</t>
  </si>
  <si>
    <t>Days in use per year</t>
  </si>
  <si>
    <t>Commercial Electricity Price</t>
  </si>
  <si>
    <t>Residential Electricity Price</t>
  </si>
  <si>
    <t>LBNL 2007</t>
  </si>
  <si>
    <t>Industry Data 2007</t>
  </si>
  <si>
    <t>Electricity Carbon Emission Factors</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</si>
  <si>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</si>
  <si>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</si>
  <si>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t>If you have questions, comments or suggestions, please write to calculators@energystar.gov</t>
  </si>
  <si>
    <r>
      <t>lbs CO</t>
    </r>
    <r>
      <rPr>
        <vertAlign val="subscript"/>
        <sz val="10"/>
        <rFont val="Univers"/>
        <family val="2"/>
      </rPr>
      <t>2</t>
    </r>
    <r>
      <rPr>
        <sz val="10"/>
        <rFont val="Univers"/>
        <family val="2"/>
      </rPr>
      <t>/yr</t>
    </r>
  </si>
  <si>
    <t>EPA’s Greenhouse Gas Equivalencies Calculator, http://www.epa.gov/cleanenergy/energy-resources/calculator.html</t>
  </si>
  <si>
    <r>
      <t>Annual CO</t>
    </r>
    <r>
      <rPr>
        <vertAlign val="subscript"/>
        <sz val="10"/>
        <rFont val="Univers"/>
        <family val="2"/>
      </rPr>
      <t>2</t>
    </r>
    <r>
      <rPr>
        <sz val="10"/>
        <rFont val="Univers"/>
        <family val="2"/>
      </rPr>
      <t xml:space="preserve"> emissions per average passenger car</t>
    </r>
  </si>
  <si>
    <t>US Department of Energy, Annual Energy Outlook 2012 (Early Release), (converted from 2010 to 2011 dollars), http://www.eia.gov/forecasts/aeo/er/</t>
  </si>
  <si>
    <t>EPA 2012</t>
  </si>
  <si>
    <t>Calculator last updated 2009, utility and emission rates updated May 2012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</si>
</sst>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Red]#,##0"/>
    <numFmt numFmtId="185" formatCode="&quot;$&quot;#,##0.000_);[Red]\(&quot;$&quot;#,##0.000\)"/>
    <numFmt numFmtId="186" formatCode="&quot;$&quot;#,##0;[Red]&quot;$&quot;#,##0"/>
    <numFmt numFmtId="187" formatCode="&quot;$&quot;#,##0"/>
    <numFmt numFmtId="188" formatCode="#,##0.0"/>
    <numFmt numFmtId="189" formatCode="0.0"/>
    <numFmt numFmtId="190" formatCode="_(* #,##0_);_(* \(#,##0\);_(* &quot;-&quot;??_);_(@_)"/>
    <numFmt numFmtId="191" formatCode="&quot;$&quot;#,##0.00"/>
    <numFmt numFmtId="192" formatCode="&quot;$&quot;#,##0.0"/>
    <numFmt numFmtId="193" formatCode="0.0%"/>
    <numFmt numFmtId="194" formatCode="#,##0.000"/>
    <numFmt numFmtId="195" formatCode="#,##0.0;[Red]#,##0.0"/>
    <numFmt numFmtId="196" formatCode="#,##0.00;[Red]#,##0.00"/>
    <numFmt numFmtId="197" formatCode="&quot;$&quot;#,##0.000"/>
    <numFmt numFmtId="198" formatCode="#,##0.0000_);[Red]\(#,##0.0000\)"/>
    <numFmt numFmtId="199" formatCode="0.0000"/>
    <numFmt numFmtId="200" formatCode="0.000"/>
    <numFmt numFmtId="201" formatCode="#,##0.000;[Red]#,##0.000"/>
    <numFmt numFmtId="202" formatCode="&quot;$&quot;#,##0.0000"/>
  </numFmts>
  <fonts count="60">
    <font>
      <sz val="10"/>
      <name val="Arial"/>
      <family val="2"/>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sz val="12"/>
      <color indexed="9"/>
      <name val="Univers"/>
      <family val="2"/>
    </font>
    <font>
      <sz val="10"/>
      <color indexed="9"/>
      <name val="Univers"/>
      <family val="2"/>
    </font>
    <font>
      <u val="single"/>
      <sz val="10"/>
      <color indexed="12"/>
      <name val="Univers"/>
      <family val="2"/>
    </font>
    <font>
      <sz val="10"/>
      <color indexed="8"/>
      <name val="Univers"/>
      <family val="2"/>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9"/>
      <name val="宋体"/>
      <family val="0"/>
    </font>
    <font>
      <sz val="7"/>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9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86" fontId="1" fillId="33" borderId="0" xfId="0" applyNumberFormat="1" applyFont="1" applyFill="1" applyBorder="1" applyAlignment="1" applyProtection="1">
      <alignment/>
      <protection/>
    </xf>
    <xf numFmtId="18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8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87" fontId="3" fillId="34" borderId="17" xfId="0" applyNumberFormat="1" applyFont="1" applyFill="1" applyBorder="1" applyAlignment="1" applyProtection="1">
      <alignment/>
      <protection/>
    </xf>
    <xf numFmtId="18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89" fontId="1" fillId="0" borderId="11" xfId="0" applyNumberFormat="1" applyFont="1" applyFill="1" applyBorder="1" applyAlignment="1" applyProtection="1">
      <alignment horizontal="right"/>
      <protection/>
    </xf>
    <xf numFmtId="184" fontId="1" fillId="0" borderId="11" xfId="0" applyNumberFormat="1" applyFont="1" applyFill="1" applyBorder="1" applyAlignment="1" applyProtection="1">
      <alignment/>
      <protection/>
    </xf>
    <xf numFmtId="189" fontId="1" fillId="0" borderId="12" xfId="0" applyNumberFormat="1" applyFont="1" applyFill="1" applyBorder="1" applyAlignment="1" applyProtection="1">
      <alignment horizontal="left"/>
      <protection/>
    </xf>
    <xf numFmtId="18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4" fillId="34" borderId="11" xfId="0" applyFont="1" applyFill="1" applyBorder="1" applyAlignment="1" applyProtection="1">
      <alignment/>
      <protection/>
    </xf>
    <xf numFmtId="0" fontId="10" fillId="34" borderId="11" xfId="0" applyFont="1" applyFill="1" applyBorder="1" applyAlignment="1" applyProtection="1">
      <alignment/>
      <protection/>
    </xf>
    <xf numFmtId="191" fontId="1" fillId="33" borderId="14" xfId="0" applyNumberFormat="1" applyFont="1" applyFill="1" applyBorder="1" applyAlignment="1" applyProtection="1">
      <alignment horizontal="right"/>
      <protection/>
    </xf>
    <xf numFmtId="191" fontId="1" fillId="33" borderId="14" xfId="0" applyNumberFormat="1" applyFont="1" applyFill="1" applyBorder="1" applyAlignment="1" applyProtection="1">
      <alignment/>
      <protection/>
    </xf>
    <xf numFmtId="184" fontId="1" fillId="36" borderId="20"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8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8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87" fontId="1" fillId="34" borderId="14" xfId="0" applyNumberFormat="1" applyFont="1" applyFill="1" applyBorder="1" applyAlignment="1" applyProtection="1">
      <alignment/>
      <protection/>
    </xf>
    <xf numFmtId="187" fontId="3" fillId="34" borderId="17" xfId="0" applyNumberFormat="1" applyFont="1" applyFill="1" applyBorder="1" applyAlignment="1" applyProtection="1">
      <alignment/>
      <protection/>
    </xf>
    <xf numFmtId="187" fontId="3" fillId="35" borderId="0" xfId="0" applyNumberFormat="1" applyFont="1" applyFill="1" applyBorder="1" applyAlignment="1" applyProtection="1">
      <alignment/>
      <protection/>
    </xf>
    <xf numFmtId="18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33" applyFont="1" applyFill="1" applyBorder="1" applyAlignment="1" applyProtection="1">
      <alignment/>
      <protection/>
    </xf>
    <xf numFmtId="187" fontId="3" fillId="35" borderId="12" xfId="0" applyNumberFormat="1" applyFont="1" applyFill="1" applyBorder="1" applyAlignment="1" applyProtection="1">
      <alignment/>
      <protection/>
    </xf>
    <xf numFmtId="18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33" applyFont="1" applyFill="1" applyBorder="1" applyAlignment="1" applyProtection="1">
      <alignment/>
      <protection/>
    </xf>
    <xf numFmtId="18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1" fontId="1" fillId="0" borderId="11" xfId="0" applyNumberFormat="1" applyFont="1" applyFill="1" applyBorder="1" applyAlignment="1" applyProtection="1">
      <alignment/>
      <protection locked="0"/>
    </xf>
    <xf numFmtId="198" fontId="1" fillId="0" borderId="12" xfId="0" applyNumberFormat="1" applyFont="1" applyFill="1" applyBorder="1" applyAlignment="1" applyProtection="1">
      <alignment horizontal="left"/>
      <protection/>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199" fontId="1" fillId="0" borderId="0" xfId="0" applyNumberFormat="1" applyFont="1" applyBorder="1" applyAlignment="1" applyProtection="1">
      <alignment horizontal="left"/>
      <protection/>
    </xf>
    <xf numFmtId="199" fontId="1" fillId="0" borderId="0" xfId="0" applyNumberFormat="1" applyFont="1" applyAlignment="1" applyProtection="1">
      <alignment horizontal="left"/>
      <protection/>
    </xf>
    <xf numFmtId="196" fontId="1" fillId="36" borderId="20" xfId="0" applyNumberFormat="1" applyFont="1" applyFill="1" applyBorder="1" applyAlignment="1" applyProtection="1">
      <alignment horizontal="right"/>
      <protection locked="0"/>
    </xf>
    <xf numFmtId="3" fontId="1" fillId="36" borderId="20" xfId="0" applyNumberFormat="1" applyFont="1" applyFill="1" applyBorder="1" applyAlignment="1" applyProtection="1">
      <alignment horizontal="right"/>
      <protection locked="0"/>
    </xf>
    <xf numFmtId="1" fontId="1" fillId="0" borderId="11" xfId="0" applyNumberFormat="1" applyFont="1" applyFill="1" applyBorder="1" applyAlignment="1" applyProtection="1">
      <alignment horizontal="right"/>
      <protection/>
    </xf>
    <xf numFmtId="197" fontId="1" fillId="36" borderId="20" xfId="0" applyNumberFormat="1" applyFont="1" applyFill="1" applyBorder="1" applyAlignment="1" applyProtection="1">
      <alignment/>
      <protection locked="0"/>
    </xf>
    <xf numFmtId="0" fontId="20" fillId="0" borderId="0" xfId="0" applyFont="1" applyFill="1" applyBorder="1" applyAlignment="1" applyProtection="1">
      <alignment/>
      <protection/>
    </xf>
    <xf numFmtId="0" fontId="21" fillId="0" borderId="0" xfId="0" applyFont="1" applyFill="1" applyBorder="1" applyAlignment="1" applyProtection="1">
      <alignment/>
      <protection/>
    </xf>
    <xf numFmtId="1" fontId="21" fillId="0" borderId="0" xfId="0" applyNumberFormat="1" applyFont="1" applyFill="1" applyBorder="1" applyAlignment="1" applyProtection="1">
      <alignment horizontal="left"/>
      <protection locked="0"/>
    </xf>
    <xf numFmtId="198" fontId="21" fillId="0" borderId="0" xfId="0" applyNumberFormat="1" applyFont="1" applyFill="1" applyBorder="1" applyAlignment="1" applyProtection="1">
      <alignment horizontal="left"/>
      <protection/>
    </xf>
    <xf numFmtId="1" fontId="21" fillId="0" borderId="0" xfId="0" applyNumberFormat="1" applyFont="1" applyFill="1" applyBorder="1" applyAlignment="1" applyProtection="1">
      <alignment horizontal="center"/>
      <protection/>
    </xf>
    <xf numFmtId="0" fontId="10" fillId="0" borderId="15" xfId="0" applyFont="1" applyFill="1" applyBorder="1" applyAlignment="1" applyProtection="1">
      <alignment/>
      <protection/>
    </xf>
    <xf numFmtId="0" fontId="1" fillId="0" borderId="0" xfId="0" applyFont="1" applyFill="1" applyAlignment="1" applyProtection="1">
      <alignment horizontal="right"/>
      <protection/>
    </xf>
    <xf numFmtId="0" fontId="1" fillId="0" borderId="11" xfId="0"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198" fontId="1" fillId="0" borderId="12" xfId="0" applyNumberFormat="1"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indent="1"/>
      <protection/>
    </xf>
    <xf numFmtId="0" fontId="1" fillId="0" borderId="11" xfId="0" applyFont="1" applyFill="1" applyBorder="1" applyAlignment="1" applyProtection="1">
      <alignment horizontal="left" vertical="top" indent="1"/>
      <protection/>
    </xf>
    <xf numFmtId="198" fontId="1" fillId="0" borderId="12" xfId="0" applyNumberFormat="1" applyFont="1" applyFill="1" applyBorder="1" applyAlignment="1" applyProtection="1">
      <alignment horizontal="left" vertical="top"/>
      <protection/>
    </xf>
    <xf numFmtId="187" fontId="10" fillId="35" borderId="0" xfId="0" applyNumberFormat="1" applyFont="1" applyFill="1" applyBorder="1" applyAlignment="1" applyProtection="1">
      <alignment/>
      <protection/>
    </xf>
    <xf numFmtId="18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33" applyFont="1" applyFill="1" applyBorder="1" applyAlignment="1" applyProtection="1">
      <alignment/>
      <protection/>
    </xf>
    <xf numFmtId="2" fontId="1" fillId="0" borderId="0" xfId="0" applyNumberFormat="1" applyFont="1" applyFill="1" applyBorder="1" applyAlignment="1" applyProtection="1">
      <alignment/>
      <protection locked="0"/>
    </xf>
    <xf numFmtId="176" fontId="1" fillId="36" borderId="20" xfId="0" applyNumberFormat="1" applyFont="1" applyFill="1" applyBorder="1" applyAlignment="1" applyProtection="1">
      <alignment horizontal="right"/>
      <protection locked="0"/>
    </xf>
    <xf numFmtId="0" fontId="1" fillId="0" borderId="18" xfId="0" applyFont="1" applyFill="1" applyBorder="1" applyAlignment="1" applyProtection="1">
      <alignment vertical="top" wrapText="1"/>
      <protection/>
    </xf>
    <xf numFmtId="0" fontId="1" fillId="0" borderId="18" xfId="0" applyFont="1" applyFill="1" applyBorder="1" applyAlignment="1" applyProtection="1">
      <alignment wrapText="1"/>
      <protection/>
    </xf>
    <xf numFmtId="198" fontId="1" fillId="0" borderId="12" xfId="0" applyNumberFormat="1" applyFont="1" applyFill="1" applyBorder="1" applyAlignment="1" applyProtection="1">
      <alignment horizontal="left"/>
      <protection/>
    </xf>
    <xf numFmtId="187" fontId="1" fillId="0" borderId="11" xfId="0" applyNumberFormat="1" applyFont="1" applyFill="1" applyBorder="1" applyAlignment="1" applyProtection="1">
      <alignment horizontal="right" vertical="top"/>
      <protection/>
    </xf>
    <xf numFmtId="2" fontId="1" fillId="0" borderId="11" xfId="0" applyNumberFormat="1" applyFont="1" applyFill="1" applyBorder="1" applyAlignment="1" applyProtection="1">
      <alignment horizontal="right"/>
      <protection/>
    </xf>
    <xf numFmtId="187" fontId="1" fillId="0" borderId="11" xfId="0" applyNumberFormat="1" applyFont="1" applyFill="1" applyBorder="1" applyAlignment="1" applyProtection="1">
      <alignment horizontal="right" vertical="top" wrapText="1"/>
      <protection/>
    </xf>
    <xf numFmtId="0" fontId="22" fillId="0" borderId="0" xfId="40" applyFont="1" applyFill="1" applyAlignment="1" applyProtection="1">
      <alignment horizontal="left"/>
      <protection/>
    </xf>
    <xf numFmtId="0" fontId="1" fillId="0" borderId="0"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2" xfId="0" applyFont="1" applyFill="1" applyBorder="1" applyAlignment="1" applyProtection="1">
      <alignment horizontal="left"/>
      <protection/>
    </xf>
    <xf numFmtId="0" fontId="1" fillId="0" borderId="0" xfId="0"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0" fillId="0" borderId="0" xfId="0" applyFont="1" applyAlignment="1">
      <alignment/>
    </xf>
    <xf numFmtId="0" fontId="1" fillId="0" borderId="0" xfId="0" applyFont="1" applyFill="1" applyAlignment="1" applyProtection="1">
      <alignment horizontal="left"/>
      <protection/>
    </xf>
    <xf numFmtId="3" fontId="1" fillId="0" borderId="11" xfId="0" applyNumberFormat="1" applyFont="1" applyFill="1" applyBorder="1" applyAlignment="1" applyProtection="1">
      <alignment horizontal="right"/>
      <protection/>
    </xf>
    <xf numFmtId="0" fontId="1" fillId="0" borderId="13" xfId="0" applyFont="1" applyFill="1" applyBorder="1" applyAlignment="1" applyProtection="1">
      <alignment horizontal="left" indent="1"/>
      <protection/>
    </xf>
    <xf numFmtId="3" fontId="1" fillId="0" borderId="13" xfId="0" applyNumberFormat="1" applyFont="1" applyFill="1" applyBorder="1" applyAlignment="1" applyProtection="1">
      <alignment horizontal="right"/>
      <protection/>
    </xf>
    <xf numFmtId="0" fontId="23" fillId="0" borderId="18" xfId="0" applyFont="1" applyBorder="1" applyAlignment="1">
      <alignment wrapText="1"/>
    </xf>
    <xf numFmtId="202" fontId="1" fillId="0" borderId="0" xfId="0" applyNumberFormat="1" applyFont="1" applyFill="1" applyBorder="1" applyAlignment="1" applyProtection="1">
      <alignment horizontal="right"/>
      <protection/>
    </xf>
    <xf numFmtId="0" fontId="13" fillId="0" borderId="0" xfId="0" applyFont="1" applyAlignment="1">
      <alignment horizontal="center" wrapText="1"/>
    </xf>
    <xf numFmtId="0" fontId="17" fillId="0" borderId="0" xfId="0" applyFont="1" applyAlignment="1" applyProtection="1">
      <alignment horizontal="left"/>
      <protection/>
    </xf>
    <xf numFmtId="0" fontId="13" fillId="0" borderId="0" xfId="0" applyFont="1" applyFill="1" applyAlignment="1">
      <alignment horizontal="center" wrapText="1"/>
    </xf>
    <xf numFmtId="0" fontId="10" fillId="34" borderId="21"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2" fillId="0" borderId="0" xfId="0" applyFont="1" applyAlignment="1">
      <alignment horizontal="center" wrapText="1"/>
    </xf>
    <xf numFmtId="0" fontId="12" fillId="0" borderId="0" xfId="0" applyFont="1" applyFill="1" applyAlignment="1">
      <alignment horizontal="center" wrapText="1"/>
    </xf>
    <xf numFmtId="0" fontId="1" fillId="0" borderId="0" xfId="0" applyFont="1" applyAlignment="1">
      <alignment horizontal="left" wrapText="1"/>
    </xf>
    <xf numFmtId="0" fontId="10"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18" xfId="0" applyFont="1" applyBorder="1" applyAlignment="1">
      <alignment vertical="center" wrapText="1"/>
    </xf>
    <xf numFmtId="0" fontId="0" fillId="0" borderId="22" xfId="0" applyBorder="1" applyAlignment="1">
      <alignment vertical="center" wrapText="1"/>
    </xf>
    <xf numFmtId="0" fontId="1" fillId="0" borderId="18" xfId="0" applyFont="1" applyBorder="1" applyAlignment="1">
      <alignment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0</xdr:colOff>
      <xdr:row>13</xdr:row>
      <xdr:rowOff>142875</xdr:rowOff>
    </xdr:from>
    <xdr:to>
      <xdr:col>0</xdr:col>
      <xdr:colOff>2428875</xdr:colOff>
      <xdr:row>15</xdr:row>
      <xdr:rowOff>76200</xdr:rowOff>
    </xdr:to>
    <xdr:sp>
      <xdr:nvSpPr>
        <xdr:cNvPr id="2" name="AutoShape 99"/>
        <xdr:cNvSpPr>
          <a:spLocks/>
        </xdr:cNvSpPr>
      </xdr:nvSpPr>
      <xdr:spPr>
        <a:xfrm>
          <a:off x="0" y="2733675"/>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N59"/>
  <sheetViews>
    <sheetView showGridLines="0" showRowColHeaders="0" tabSelected="1" zoomScale="95" zoomScaleNormal="95" zoomScalePageLayoutView="0" workbookViewId="0" topLeftCell="A1">
      <selection activeCell="O9" sqref="O9"/>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183" t="s">
        <v>58</v>
      </c>
      <c r="B6" s="183"/>
      <c r="C6" s="183"/>
      <c r="D6" s="183"/>
      <c r="E6" s="183"/>
      <c r="F6" s="183"/>
      <c r="G6" s="183"/>
      <c r="H6" s="183"/>
      <c r="I6" s="183"/>
      <c r="J6" s="183"/>
      <c r="K6" s="183"/>
      <c r="L6" s="183"/>
      <c r="M6" s="183"/>
    </row>
    <row r="7" spans="1:13" ht="15.75" customHeight="1">
      <c r="A7" s="184" t="str">
        <f>""&amp;C13&amp;" ENERGY STAR Qualified Water Cooler(s)"</f>
        <v>1 ENERGY STAR Qualified Water Cooler(s)</v>
      </c>
      <c r="B7" s="184"/>
      <c r="C7" s="184"/>
      <c r="D7" s="184"/>
      <c r="E7" s="184"/>
      <c r="F7" s="184"/>
      <c r="G7" s="184"/>
      <c r="H7" s="184"/>
      <c r="I7" s="184"/>
      <c r="J7" s="184"/>
      <c r="K7" s="184"/>
      <c r="L7" s="184"/>
      <c r="M7" s="184"/>
    </row>
    <row r="8" spans="1:13" ht="15.75" customHeight="1">
      <c r="A8" s="38"/>
      <c r="B8" s="38"/>
      <c r="C8" s="38"/>
      <c r="D8" s="38"/>
      <c r="E8" s="38"/>
      <c r="F8" s="38"/>
      <c r="G8" s="38"/>
      <c r="H8" s="38"/>
      <c r="I8" s="38"/>
      <c r="J8" s="38"/>
      <c r="K8" s="38"/>
      <c r="L8" s="38"/>
      <c r="M8" s="38"/>
    </row>
    <row r="9" spans="1:13" s="2" customFormat="1" ht="24" customHeight="1">
      <c r="A9" s="185" t="s">
        <v>38</v>
      </c>
      <c r="B9" s="185"/>
      <c r="C9" s="185"/>
      <c r="D9" s="185"/>
      <c r="E9" s="185"/>
      <c r="F9" s="185"/>
      <c r="G9" s="185"/>
      <c r="H9" s="185"/>
      <c r="I9" s="185"/>
      <c r="J9" s="185"/>
      <c r="K9" s="185"/>
      <c r="L9" s="185"/>
      <c r="M9" s="185"/>
    </row>
    <row r="10" ht="15.75" customHeight="1">
      <c r="A10" s="24"/>
    </row>
    <row r="11" spans="1:13" ht="15.75">
      <c r="A11" s="177" t="s">
        <v>0</v>
      </c>
      <c r="B11" s="177"/>
      <c r="C11" s="177"/>
      <c r="D11" s="177"/>
      <c r="E11" s="177"/>
      <c r="F11" s="177"/>
      <c r="G11" s="177"/>
      <c r="H11" s="177"/>
      <c r="I11" s="177"/>
      <c r="J11" s="177"/>
      <c r="K11" s="177"/>
      <c r="L11" s="177"/>
      <c r="M11" s="177"/>
    </row>
    <row r="12" spans="1:13" ht="4.5" customHeight="1" thickBot="1">
      <c r="A12" s="39"/>
      <c r="B12" s="40"/>
      <c r="C12" s="40"/>
      <c r="D12" s="40">
        <v>4</v>
      </c>
      <c r="E12" s="40"/>
      <c r="F12" s="40"/>
      <c r="G12" s="40"/>
      <c r="H12" s="40"/>
      <c r="I12" s="40"/>
      <c r="J12" s="40"/>
      <c r="K12" s="40"/>
      <c r="L12" s="40"/>
      <c r="M12" s="3"/>
    </row>
    <row r="13" spans="1:14" ht="15.75" customHeight="1" thickBot="1">
      <c r="A13" s="4" t="s">
        <v>1</v>
      </c>
      <c r="B13" s="5"/>
      <c r="C13" s="92">
        <v>1</v>
      </c>
      <c r="D13" s="6"/>
      <c r="E13" s="6"/>
      <c r="F13" s="6"/>
      <c r="G13" s="6"/>
      <c r="H13" s="6"/>
      <c r="I13" s="6"/>
      <c r="J13" s="6"/>
      <c r="K13" s="6"/>
      <c r="L13" s="6"/>
      <c r="M13" s="7"/>
      <c r="N13" s="8"/>
    </row>
    <row r="14" spans="1:13" ht="15.75" customHeight="1" thickBot="1">
      <c r="A14" s="9" t="s">
        <v>44</v>
      </c>
      <c r="B14" s="5"/>
      <c r="C14" s="137">
        <f>Assumptions!B36</f>
        <v>0.0997</v>
      </c>
      <c r="D14" s="6"/>
      <c r="E14" s="6"/>
      <c r="F14" s="6"/>
      <c r="G14" s="6"/>
      <c r="H14" s="6"/>
      <c r="I14" s="6"/>
      <c r="J14" s="6"/>
      <c r="K14" s="6"/>
      <c r="L14" s="6"/>
      <c r="M14" s="7"/>
    </row>
    <row r="15" spans="1:13" ht="17.25" customHeight="1">
      <c r="A15" s="4"/>
      <c r="B15" s="6"/>
      <c r="C15" s="128"/>
      <c r="D15" s="104"/>
      <c r="E15" s="104"/>
      <c r="F15" s="6"/>
      <c r="G15" s="6"/>
      <c r="H15" s="6"/>
      <c r="I15" s="6"/>
      <c r="J15" s="6"/>
      <c r="K15" s="6"/>
      <c r="L15" s="6"/>
      <c r="M15" s="7"/>
    </row>
    <row r="16" spans="1:13" ht="15" customHeight="1">
      <c r="A16" s="4"/>
      <c r="B16" s="6"/>
      <c r="C16" s="129"/>
      <c r="D16" s="36"/>
      <c r="E16" s="36"/>
      <c r="F16" s="6"/>
      <c r="G16" s="6"/>
      <c r="H16" s="6"/>
      <c r="I16" s="6"/>
      <c r="J16" s="6"/>
      <c r="K16" s="6"/>
      <c r="L16" s="6"/>
      <c r="M16" s="7"/>
    </row>
    <row r="17" spans="1:13" ht="27.75" customHeight="1">
      <c r="A17" s="53"/>
      <c r="B17" s="186" t="s">
        <v>2</v>
      </c>
      <c r="C17" s="186"/>
      <c r="D17" s="186"/>
      <c r="E17" s="42"/>
      <c r="F17" s="186" t="s">
        <v>3</v>
      </c>
      <c r="G17" s="186"/>
      <c r="H17" s="186"/>
      <c r="I17" s="42"/>
      <c r="J17" s="187"/>
      <c r="K17" s="187"/>
      <c r="L17" s="187"/>
      <c r="M17" s="7"/>
    </row>
    <row r="18" spans="1:13" ht="10.5" customHeight="1" thickBot="1">
      <c r="A18" s="41"/>
      <c r="B18" s="42"/>
      <c r="C18" s="42"/>
      <c r="D18" s="42"/>
      <c r="E18" s="42"/>
      <c r="F18" s="42"/>
      <c r="G18" s="96"/>
      <c r="H18" s="42"/>
      <c r="I18" s="42"/>
      <c r="J18" s="42"/>
      <c r="K18" s="42"/>
      <c r="L18" s="42"/>
      <c r="M18" s="7"/>
    </row>
    <row r="19" spans="1:13" ht="15.75" customHeight="1" thickBot="1">
      <c r="A19" s="4" t="s">
        <v>43</v>
      </c>
      <c r="B19" s="6"/>
      <c r="C19" s="156">
        <f>IF(Assumptions!$E$3=1,Assumptions!B7,Assumptions!B11)</f>
        <v>191</v>
      </c>
      <c r="D19" s="10"/>
      <c r="E19" s="10"/>
      <c r="F19" s="10"/>
      <c r="G19" s="156">
        <f>IF(Assumptions!$E$3=1,Assumptions!B17,Assumptions!B21)</f>
        <v>191</v>
      </c>
      <c r="H19" s="10"/>
      <c r="I19" s="42"/>
      <c r="J19" s="42"/>
      <c r="K19" s="42"/>
      <c r="L19" s="42"/>
      <c r="M19" s="7"/>
    </row>
    <row r="20" spans="1:13" ht="15.75" customHeight="1" thickBot="1">
      <c r="A20" s="4" t="s">
        <v>60</v>
      </c>
      <c r="B20" s="6"/>
      <c r="C20" s="134">
        <f>IF(Assumptions!E3=1,Assumptions!G4,Assumptions!G5)</f>
        <v>1.2</v>
      </c>
      <c r="D20" s="10"/>
      <c r="E20" s="10"/>
      <c r="F20" s="10"/>
      <c r="G20" s="134">
        <f>IF(Assumptions!E3=1,Assumptions!H4,Assumptions!H5)</f>
        <v>2.19</v>
      </c>
      <c r="H20" s="10"/>
      <c r="I20" s="10"/>
      <c r="J20" s="11"/>
      <c r="K20" s="6"/>
      <c r="L20" s="10"/>
      <c r="M20" s="7"/>
    </row>
    <row r="21" spans="1:13" ht="15.75" customHeight="1" thickBot="1">
      <c r="A21" s="4" t="s">
        <v>61</v>
      </c>
      <c r="B21" s="6"/>
      <c r="C21" s="135">
        <f>Assumptions!B30</f>
        <v>365</v>
      </c>
      <c r="D21" s="104"/>
      <c r="E21" s="104"/>
      <c r="F21" s="104"/>
      <c r="G21" s="135">
        <f>C21</f>
        <v>365</v>
      </c>
      <c r="H21" s="10"/>
      <c r="I21" s="10"/>
      <c r="J21" s="11"/>
      <c r="K21" s="6"/>
      <c r="L21" s="10"/>
      <c r="M21" s="7"/>
    </row>
    <row r="22" spans="1:13" ht="4.5" customHeight="1">
      <c r="A22" s="12"/>
      <c r="B22" s="13"/>
      <c r="C22" s="90"/>
      <c r="D22" s="13"/>
      <c r="E22" s="13"/>
      <c r="F22" s="13"/>
      <c r="G22" s="91"/>
      <c r="H22" s="13"/>
      <c r="I22" s="13"/>
      <c r="J22" s="13"/>
      <c r="K22" s="13"/>
      <c r="L22" s="13"/>
      <c r="M22" s="14"/>
    </row>
    <row r="23" ht="14.25" customHeight="1">
      <c r="A23" s="43"/>
    </row>
    <row r="24" ht="15.75" customHeight="1">
      <c r="A24" s="44"/>
    </row>
    <row r="25" spans="1:13" ht="15.75">
      <c r="A25" s="177" t="str">
        <f>"Annual and Life Cycle Costs and Savings for "&amp;C13&amp;" Water Cooler(s)"</f>
        <v>Annual and Life Cycle Costs and Savings for 1 Water Cooler(s)</v>
      </c>
      <c r="B25" s="177"/>
      <c r="C25" s="177"/>
      <c r="D25" s="177"/>
      <c r="E25" s="177"/>
      <c r="F25" s="177"/>
      <c r="G25" s="177"/>
      <c r="H25" s="177"/>
      <c r="I25" s="177"/>
      <c r="J25" s="177"/>
      <c r="K25" s="177"/>
      <c r="L25" s="177"/>
      <c r="M25" s="177"/>
    </row>
    <row r="26" spans="1:13" ht="31.5" customHeight="1">
      <c r="A26" s="15"/>
      <c r="B26" s="180" t="str">
        <f>""&amp;C13&amp;" ENERGY STAR Qualified Units"</f>
        <v>1 ENERGY STAR Qualified Units</v>
      </c>
      <c r="C26" s="180"/>
      <c r="D26" s="180"/>
      <c r="E26" s="45"/>
      <c r="F26" s="180" t="str">
        <f>""&amp;C13&amp;" Conventional Units"</f>
        <v>1 Conventional Units</v>
      </c>
      <c r="G26" s="180"/>
      <c r="H26" s="180"/>
      <c r="I26" s="45"/>
      <c r="J26" s="180" t="s">
        <v>4</v>
      </c>
      <c r="K26" s="180"/>
      <c r="L26" s="180"/>
      <c r="M26" s="16"/>
    </row>
    <row r="27" spans="1:13" ht="15.75" customHeight="1">
      <c r="A27" s="88" t="s">
        <v>30</v>
      </c>
      <c r="B27" s="17"/>
      <c r="C27" s="17"/>
      <c r="D27" s="17"/>
      <c r="E27" s="17"/>
      <c r="F27" s="17"/>
      <c r="G27" s="17"/>
      <c r="H27" s="17"/>
      <c r="I27" s="17"/>
      <c r="J27" s="17"/>
      <c r="K27" s="17"/>
      <c r="L27" s="17"/>
      <c r="M27" s="18"/>
    </row>
    <row r="28" spans="1:13" ht="15.75" customHeight="1">
      <c r="A28" s="19" t="s">
        <v>5</v>
      </c>
      <c r="B28" s="17"/>
      <c r="C28" s="118">
        <f>C29*C14</f>
        <v>43.6686</v>
      </c>
      <c r="D28" s="17"/>
      <c r="E28" s="17"/>
      <c r="F28" s="17"/>
      <c r="G28" s="118">
        <f>G29*C14</f>
        <v>79.695195</v>
      </c>
      <c r="H28" s="17"/>
      <c r="I28" s="17"/>
      <c r="J28" s="17"/>
      <c r="K28" s="20">
        <f>G28-C28</f>
        <v>36.026595</v>
      </c>
      <c r="L28" s="17"/>
      <c r="M28" s="18"/>
    </row>
    <row r="29" spans="1:13" s="2" customFormat="1" ht="15.75" customHeight="1" outlineLevel="1">
      <c r="A29" s="119" t="s">
        <v>40</v>
      </c>
      <c r="B29" s="120"/>
      <c r="C29" s="121">
        <f>C13*C20*C21</f>
        <v>438</v>
      </c>
      <c r="D29" s="121"/>
      <c r="E29" s="121"/>
      <c r="F29" s="121"/>
      <c r="G29" s="121">
        <f>C13*G20*G21</f>
        <v>799.35</v>
      </c>
      <c r="H29" s="122"/>
      <c r="I29" s="122"/>
      <c r="J29" s="122"/>
      <c r="K29" s="121">
        <f>G29-C29</f>
        <v>361.35</v>
      </c>
      <c r="L29" s="122"/>
      <c r="M29" s="123"/>
    </row>
    <row r="30" spans="1:13" ht="15.75" customHeight="1">
      <c r="A30" s="105" t="s">
        <v>6</v>
      </c>
      <c r="B30" s="17"/>
      <c r="C30" s="103">
        <f>C13*(Assumptions!B26*Assumptions!B27)</f>
        <v>0</v>
      </c>
      <c r="D30" s="17"/>
      <c r="E30" s="17"/>
      <c r="F30" s="17"/>
      <c r="G30" s="20">
        <f>C13*(Assumptions!B26*Assumptions!B27)</f>
        <v>0</v>
      </c>
      <c r="H30" s="17"/>
      <c r="I30" s="17"/>
      <c r="J30" s="17"/>
      <c r="K30" s="20">
        <f>G30-C30</f>
        <v>0</v>
      </c>
      <c r="L30" s="17"/>
      <c r="M30" s="18"/>
    </row>
    <row r="31" spans="1:13" s="24" customFormat="1" ht="15.75" customHeight="1">
      <c r="A31" s="89" t="s">
        <v>7</v>
      </c>
      <c r="B31" s="22"/>
      <c r="C31" s="48">
        <f>C28+C30</f>
        <v>43.6686</v>
      </c>
      <c r="D31" s="22"/>
      <c r="E31" s="22"/>
      <c r="F31" s="22"/>
      <c r="G31" s="48">
        <f>G28+G30</f>
        <v>79.695195</v>
      </c>
      <c r="H31" s="22"/>
      <c r="I31" s="22"/>
      <c r="J31" s="22"/>
      <c r="K31" s="48">
        <f>K28+K30</f>
        <v>36.026595</v>
      </c>
      <c r="L31" s="22"/>
      <c r="M31" s="23"/>
    </row>
    <row r="32" spans="1:13" ht="15.75" customHeight="1">
      <c r="A32" s="19"/>
      <c r="B32" s="17"/>
      <c r="C32" s="17"/>
      <c r="D32" s="17"/>
      <c r="E32" s="17"/>
      <c r="F32" s="17"/>
      <c r="G32" s="17"/>
      <c r="H32" s="17"/>
      <c r="I32" s="17"/>
      <c r="J32" s="17"/>
      <c r="K32" s="17"/>
      <c r="L32" s="17"/>
      <c r="M32" s="18"/>
    </row>
    <row r="33" spans="1:13" ht="15.75" customHeight="1">
      <c r="A33" s="88" t="s">
        <v>31</v>
      </c>
      <c r="B33" s="17"/>
      <c r="C33" s="17"/>
      <c r="D33" s="17"/>
      <c r="E33" s="17"/>
      <c r="F33" s="17"/>
      <c r="G33" s="17"/>
      <c r="H33" s="17"/>
      <c r="I33" s="17"/>
      <c r="J33" s="17"/>
      <c r="K33" s="17"/>
      <c r="L33" s="17"/>
      <c r="M33" s="18"/>
    </row>
    <row r="34" spans="1:13" ht="15.75" customHeight="1">
      <c r="A34" s="37" t="s">
        <v>48</v>
      </c>
      <c r="B34" s="17"/>
      <c r="C34" s="20">
        <f>C35+C37</f>
        <v>354.1914634303433</v>
      </c>
      <c r="D34" s="17"/>
      <c r="E34" s="17"/>
      <c r="F34" s="17"/>
      <c r="G34" s="20">
        <f>G35+G37</f>
        <v>646.3994207603765</v>
      </c>
      <c r="H34" s="17"/>
      <c r="I34" s="17"/>
      <c r="J34" s="17"/>
      <c r="K34" s="20">
        <f>G34-C34</f>
        <v>292.20795733003325</v>
      </c>
      <c r="L34" s="17"/>
      <c r="M34" s="18"/>
    </row>
    <row r="35" spans="1:13" ht="15.75" customHeight="1">
      <c r="A35" s="21" t="s">
        <v>42</v>
      </c>
      <c r="B35" s="17"/>
      <c r="C35" s="20">
        <f>PV(Assumptions!B33,Assumptions!B13,-C28,,0)</f>
        <v>354.1914634303433</v>
      </c>
      <c r="D35" s="17"/>
      <c r="E35" s="17"/>
      <c r="F35" s="17"/>
      <c r="G35" s="20">
        <f>PV(Assumptions!B33,Assumptions!B23,-G28,,0)</f>
        <v>646.3994207603765</v>
      </c>
      <c r="H35" s="17"/>
      <c r="I35" s="17"/>
      <c r="J35" s="17"/>
      <c r="K35" s="20">
        <f>G35-C35</f>
        <v>292.20795733003325</v>
      </c>
      <c r="L35" s="17"/>
      <c r="M35" s="18"/>
    </row>
    <row r="36" spans="1:13" s="2" customFormat="1" ht="15.75" customHeight="1" outlineLevel="1">
      <c r="A36" s="119" t="s">
        <v>40</v>
      </c>
      <c r="B36" s="120"/>
      <c r="C36" s="121">
        <f>C29*Assumptions!B13</f>
        <v>4380</v>
      </c>
      <c r="D36" s="122"/>
      <c r="E36" s="122"/>
      <c r="F36" s="122"/>
      <c r="G36" s="121">
        <f>G29*Assumptions!B23</f>
        <v>7993.5</v>
      </c>
      <c r="H36" s="122"/>
      <c r="I36" s="122"/>
      <c r="J36" s="122"/>
      <c r="K36" s="121">
        <f>G36-C36</f>
        <v>3613.5</v>
      </c>
      <c r="L36" s="124"/>
      <c r="M36" s="123"/>
    </row>
    <row r="37" spans="1:13" ht="15.75" customHeight="1">
      <c r="A37" s="21" t="s">
        <v>41</v>
      </c>
      <c r="B37" s="17"/>
      <c r="C37" s="20">
        <f>PV(Assumptions!B33,Assumptions!B13,-C30,,0)</f>
        <v>0</v>
      </c>
      <c r="D37" s="17"/>
      <c r="E37" s="17"/>
      <c r="F37" s="17"/>
      <c r="G37" s="20">
        <f>PV(Assumptions!B33,Assumptions!B23,-G30,,0)</f>
        <v>0</v>
      </c>
      <c r="H37" s="17"/>
      <c r="I37" s="17"/>
      <c r="J37" s="17"/>
      <c r="K37" s="20">
        <f>G37-C37</f>
        <v>0</v>
      </c>
      <c r="L37" s="17"/>
      <c r="M37" s="18"/>
    </row>
    <row r="38" spans="1:13" ht="15.75" customHeight="1">
      <c r="A38" s="19" t="str">
        <f>"Purchase price for "&amp;C13&amp;" unit(s)"</f>
        <v>Purchase price for 1 unit(s)</v>
      </c>
      <c r="B38" s="17"/>
      <c r="C38" s="106">
        <f>C13*C19</f>
        <v>191</v>
      </c>
      <c r="D38" s="17"/>
      <c r="E38" s="17"/>
      <c r="F38" s="17"/>
      <c r="G38" s="20">
        <f>C13*G19</f>
        <v>191</v>
      </c>
      <c r="H38" s="17"/>
      <c r="I38" s="17"/>
      <c r="J38" s="17"/>
      <c r="K38" s="20">
        <f>G38-C38</f>
        <v>0</v>
      </c>
      <c r="L38" s="17"/>
      <c r="M38" s="18"/>
    </row>
    <row r="39" spans="1:13" s="24" customFormat="1" ht="15.75" customHeight="1">
      <c r="A39" s="89" t="s">
        <v>7</v>
      </c>
      <c r="B39" s="17"/>
      <c r="C39" s="107">
        <f>C34+C38</f>
        <v>545.1914634303432</v>
      </c>
      <c r="D39" s="22"/>
      <c r="E39" s="22"/>
      <c r="F39" s="22"/>
      <c r="G39" s="48">
        <f>G34+G38</f>
        <v>837.3994207603765</v>
      </c>
      <c r="H39" s="22"/>
      <c r="I39" s="22"/>
      <c r="J39" s="22"/>
      <c r="K39" s="48">
        <f>K34+K38</f>
        <v>292.20795733003325</v>
      </c>
      <c r="L39" s="22"/>
      <c r="M39" s="23"/>
    </row>
    <row r="40" spans="1:13" s="24" customFormat="1" ht="15.75" customHeight="1">
      <c r="A40" s="47"/>
      <c r="B40" s="22"/>
      <c r="C40" s="49"/>
      <c r="D40" s="22"/>
      <c r="E40" s="22"/>
      <c r="F40" s="22"/>
      <c r="G40" s="49"/>
      <c r="H40" s="22"/>
      <c r="I40" s="22"/>
      <c r="J40" s="22"/>
      <c r="K40" s="49"/>
      <c r="L40" s="22"/>
      <c r="M40" s="23"/>
    </row>
    <row r="41" spans="1:13" ht="15.75" customHeight="1">
      <c r="A41" s="46"/>
      <c r="B41" s="17"/>
      <c r="C41" s="17"/>
      <c r="D41" s="17"/>
      <c r="E41" s="17"/>
      <c r="F41" s="17"/>
      <c r="G41" s="17"/>
      <c r="H41" s="17"/>
      <c r="I41" s="17"/>
      <c r="J41" s="25" t="s">
        <v>8</v>
      </c>
      <c r="K41" s="95">
        <f>IF(K49&lt;0,0,IF(K31&lt;0,"N/A",IF(K31=0,"&gt;"&amp;Assumptions!B13&amp;"",IF(K49/K31&gt;Assumptions!B13,"&gt;"&amp;Assumptions!B13&amp;"",K49/K31))))</f>
        <v>0</v>
      </c>
      <c r="L41" s="17"/>
      <c r="M41" s="18"/>
    </row>
    <row r="42" spans="1:13" ht="4.5" customHeight="1">
      <c r="A42" s="26"/>
      <c r="B42" s="27"/>
      <c r="C42" s="27"/>
      <c r="D42" s="27"/>
      <c r="E42" s="27"/>
      <c r="F42" s="27"/>
      <c r="G42" s="27"/>
      <c r="H42" s="27"/>
      <c r="I42" s="27"/>
      <c r="J42" s="27"/>
      <c r="K42" s="27"/>
      <c r="L42" s="27"/>
      <c r="M42" s="28"/>
    </row>
    <row r="43" spans="1:13" ht="24" customHeight="1">
      <c r="A43" s="181" t="s">
        <v>32</v>
      </c>
      <c r="B43" s="182"/>
      <c r="C43" s="182"/>
      <c r="D43" s="182"/>
      <c r="E43" s="182"/>
      <c r="F43" s="182"/>
      <c r="G43" s="182"/>
      <c r="H43" s="182"/>
      <c r="I43" s="182"/>
      <c r="J43" s="182"/>
      <c r="K43" s="182"/>
      <c r="L43" s="182"/>
      <c r="M43" s="182"/>
    </row>
    <row r="44" spans="1:13" ht="13.5">
      <c r="A44" s="178" t="s">
        <v>33</v>
      </c>
      <c r="B44" s="178"/>
      <c r="C44" s="178"/>
      <c r="D44" s="178"/>
      <c r="E44" s="178"/>
      <c r="F44" s="178"/>
      <c r="G44" s="178"/>
      <c r="H44" s="178"/>
      <c r="I44" s="178"/>
      <c r="J44" s="178"/>
      <c r="K44" s="178"/>
      <c r="L44" s="178"/>
      <c r="M44" s="178"/>
    </row>
    <row r="45" spans="1:13" ht="14.25">
      <c r="A45" s="50"/>
      <c r="B45" s="50"/>
      <c r="C45" s="50"/>
      <c r="D45" s="50"/>
      <c r="E45" s="50"/>
      <c r="F45" s="50"/>
      <c r="G45" s="50"/>
      <c r="H45" s="50"/>
      <c r="I45" s="50"/>
      <c r="J45" s="50"/>
      <c r="K45" s="50"/>
      <c r="L45" s="50"/>
      <c r="M45" s="50"/>
    </row>
    <row r="46" ht="15" customHeight="1"/>
    <row r="47" spans="1:13" ht="15.75" customHeight="1">
      <c r="A47" s="179" t="str">
        <f>"Summary of Benefits for "&amp;C13&amp;" Water Cooler(s)"</f>
        <v>Summary of Benefits for 1 Water Cooler(s)</v>
      </c>
      <c r="B47" s="179"/>
      <c r="C47" s="179"/>
      <c r="D47" s="179"/>
      <c r="E47" s="179"/>
      <c r="F47" s="179"/>
      <c r="G47" s="179"/>
      <c r="H47" s="179"/>
      <c r="I47" s="179"/>
      <c r="J47" s="179"/>
      <c r="K47" s="179"/>
      <c r="L47" s="179"/>
      <c r="M47" s="179"/>
    </row>
    <row r="48" spans="1:13" ht="4.5" customHeight="1">
      <c r="A48" s="29" t="s">
        <v>9</v>
      </c>
      <c r="B48" s="30"/>
      <c r="C48" s="30"/>
      <c r="D48" s="30"/>
      <c r="E48" s="30"/>
      <c r="F48" s="30"/>
      <c r="G48" s="30"/>
      <c r="H48" s="30"/>
      <c r="I48" s="30"/>
      <c r="J48" s="30"/>
      <c r="K48" s="30"/>
      <c r="L48" s="30"/>
      <c r="M48" s="31"/>
    </row>
    <row r="49" spans="1:13" ht="15.75" customHeight="1">
      <c r="A49" s="32" t="s">
        <v>10</v>
      </c>
      <c r="B49" s="52"/>
      <c r="C49" s="52"/>
      <c r="D49" s="52"/>
      <c r="E49" s="52"/>
      <c r="F49" s="52"/>
      <c r="G49" s="52"/>
      <c r="H49" s="52"/>
      <c r="I49" s="52"/>
      <c r="J49" s="52"/>
      <c r="K49" s="151">
        <f>(C19-G19)*C13</f>
        <v>0</v>
      </c>
      <c r="L49" s="108"/>
      <c r="M49" s="113"/>
    </row>
    <row r="50" spans="1:13" ht="15.75" customHeight="1">
      <c r="A50" s="32" t="s">
        <v>11</v>
      </c>
      <c r="B50" s="52"/>
      <c r="C50" s="52"/>
      <c r="D50" s="52"/>
      <c r="E50" s="52"/>
      <c r="F50" s="52"/>
      <c r="G50" s="52"/>
      <c r="H50" s="52"/>
      <c r="I50" s="52"/>
      <c r="J50" s="52"/>
      <c r="K50" s="151">
        <f>K34</f>
        <v>292.20795733003325</v>
      </c>
      <c r="L50" s="108"/>
      <c r="M50" s="113"/>
    </row>
    <row r="51" spans="1:13" ht="15.75" customHeight="1">
      <c r="A51" s="32" t="s">
        <v>12</v>
      </c>
      <c r="B51" s="52"/>
      <c r="C51" s="52"/>
      <c r="D51" s="52"/>
      <c r="E51" s="52"/>
      <c r="F51" s="52"/>
      <c r="G51" s="52"/>
      <c r="H51" s="52"/>
      <c r="I51" s="52"/>
      <c r="J51" s="52"/>
      <c r="K51" s="151">
        <f>K39</f>
        <v>292.20795733003325</v>
      </c>
      <c r="L51" s="108"/>
      <c r="M51" s="113"/>
    </row>
    <row r="52" spans="1:13" ht="15.75" customHeight="1">
      <c r="A52" s="32" t="s">
        <v>13</v>
      </c>
      <c r="B52" s="52"/>
      <c r="C52" s="52"/>
      <c r="D52" s="52"/>
      <c r="E52" s="52"/>
      <c r="F52" s="52"/>
      <c r="G52" s="52"/>
      <c r="H52" s="52"/>
      <c r="I52" s="52"/>
      <c r="J52" s="52"/>
      <c r="K52" s="152">
        <f>K41</f>
        <v>0</v>
      </c>
      <c r="L52" s="109"/>
      <c r="M52" s="114"/>
    </row>
    <row r="53" spans="1:13" ht="15.75" customHeight="1">
      <c r="A53" s="32" t="s">
        <v>47</v>
      </c>
      <c r="B53" s="52"/>
      <c r="C53" s="52"/>
      <c r="D53" s="52"/>
      <c r="E53" s="52"/>
      <c r="F53" s="52"/>
      <c r="G53" s="52"/>
      <c r="H53" s="52"/>
      <c r="I53" s="52"/>
      <c r="J53" s="52"/>
      <c r="K53" s="153">
        <f>K36</f>
        <v>3613.5</v>
      </c>
      <c r="L53" s="110"/>
      <c r="M53" s="115"/>
    </row>
    <row r="54" spans="1:13" ht="15.75" customHeight="1">
      <c r="A54" s="32" t="s">
        <v>14</v>
      </c>
      <c r="B54" s="52"/>
      <c r="C54" s="52"/>
      <c r="D54" s="52"/>
      <c r="E54" s="52"/>
      <c r="F54" s="52"/>
      <c r="G54" s="52"/>
      <c r="H54" s="52"/>
      <c r="I54" s="52"/>
      <c r="J54" s="52"/>
      <c r="K54" s="153">
        <f>K36*Assumptions!B40</f>
        <v>5564.79</v>
      </c>
      <c r="L54" s="110"/>
      <c r="M54" s="115"/>
    </row>
    <row r="55" spans="1:13" ht="15.75" customHeight="1">
      <c r="A55" s="32" t="s">
        <v>15</v>
      </c>
      <c r="B55" s="52"/>
      <c r="C55" s="52"/>
      <c r="D55" s="52"/>
      <c r="E55" s="52"/>
      <c r="F55" s="52"/>
      <c r="G55" s="52"/>
      <c r="H55" s="52"/>
      <c r="I55" s="52"/>
      <c r="J55" s="52"/>
      <c r="K55" s="153">
        <f>K36*Assumptions!B40/Assumptions!B44</f>
        <v>0.4949119530416222</v>
      </c>
      <c r="L55" s="111"/>
      <c r="M55" s="116"/>
    </row>
    <row r="56" spans="1:13" ht="15.75" customHeight="1">
      <c r="A56" s="32" t="s">
        <v>16</v>
      </c>
      <c r="B56" s="52"/>
      <c r="C56" s="52"/>
      <c r="D56" s="52"/>
      <c r="E56" s="52"/>
      <c r="F56" s="52"/>
      <c r="G56" s="52"/>
      <c r="H56" s="52"/>
      <c r="I56" s="52"/>
      <c r="J56" s="52"/>
      <c r="K56" s="153">
        <f>K36*Assumptions!B40/Assumptions!B43</f>
        <v>0.5378167584807191</v>
      </c>
      <c r="L56" s="111"/>
      <c r="M56" s="116"/>
    </row>
    <row r="57" spans="1:13" ht="15.75" customHeight="1">
      <c r="A57" s="93" t="s">
        <v>17</v>
      </c>
      <c r="B57" s="52"/>
      <c r="C57" s="52"/>
      <c r="D57" s="52"/>
      <c r="E57" s="52"/>
      <c r="F57" s="52"/>
      <c r="G57" s="52"/>
      <c r="H57" s="52"/>
      <c r="I57" s="52"/>
      <c r="J57" s="52"/>
      <c r="K57" s="154">
        <f>K39/(C19*C13)</f>
        <v>1.5298845933509595</v>
      </c>
      <c r="L57" s="112"/>
      <c r="M57" s="117"/>
    </row>
    <row r="58" spans="1:13" s="35" customFormat="1" ht="4.5" customHeight="1">
      <c r="A58" s="94"/>
      <c r="B58" s="33"/>
      <c r="C58" s="33"/>
      <c r="D58" s="33"/>
      <c r="E58" s="33"/>
      <c r="F58" s="33"/>
      <c r="G58" s="33"/>
      <c r="H58" s="33"/>
      <c r="I58" s="33"/>
      <c r="J58" s="33"/>
      <c r="K58" s="33"/>
      <c r="L58" s="33"/>
      <c r="M58" s="34"/>
    </row>
    <row r="59" s="35" customFormat="1" ht="15.75" customHeight="1">
      <c r="A59" s="51"/>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sheet="1"/>
  <mergeCells count="14">
    <mergeCell ref="A6:M6"/>
    <mergeCell ref="A7:M7"/>
    <mergeCell ref="A9:M9"/>
    <mergeCell ref="A11:M11"/>
    <mergeCell ref="B17:D17"/>
    <mergeCell ref="F17:H17"/>
    <mergeCell ref="J17:L17"/>
    <mergeCell ref="A25:M25"/>
    <mergeCell ref="A44:M44"/>
    <mergeCell ref="A47:M47"/>
    <mergeCell ref="B26:D26"/>
    <mergeCell ref="F26:H26"/>
    <mergeCell ref="J26:L26"/>
    <mergeCell ref="A43:M43"/>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52"/>
  <sheetViews>
    <sheetView showGridLines="0" zoomScalePageLayoutView="0" workbookViewId="0" topLeftCell="A1">
      <selection activeCell="A3" sqref="A3"/>
    </sheetView>
  </sheetViews>
  <sheetFormatPr defaultColWidth="9.140625" defaultRowHeight="12.75"/>
  <cols>
    <col min="1" max="1" width="51.57421875" style="57" bestFit="1" customWidth="1"/>
    <col min="2" max="2" width="10.140625" style="78" bestFit="1" customWidth="1"/>
    <col min="3" max="3" width="13.8515625" style="79" bestFit="1" customWidth="1"/>
    <col min="4" max="4" width="57.57421875" style="77" customWidth="1"/>
    <col min="5" max="5" width="9.140625" style="57" customWidth="1"/>
    <col min="6" max="6" width="18.421875" style="57" bestFit="1" customWidth="1"/>
    <col min="7" max="7" width="9.140625" style="57" customWidth="1"/>
    <col min="8" max="8" width="9.57421875" style="57" bestFit="1" customWidth="1"/>
    <col min="9" max="21" width="9.140625" style="57" customWidth="1"/>
    <col min="22" max="16384" width="9.140625" style="58" customWidth="1"/>
  </cols>
  <sheetData>
    <row r="1" spans="1:9" ht="15.75">
      <c r="A1" s="188" t="s">
        <v>57</v>
      </c>
      <c r="B1" s="189"/>
      <c r="C1" s="189"/>
      <c r="D1" s="190"/>
      <c r="E1" s="56"/>
      <c r="F1" s="56"/>
      <c r="G1" s="56"/>
      <c r="H1" s="56"/>
      <c r="I1" s="56"/>
    </row>
    <row r="2" spans="1:9" ht="15.75">
      <c r="A2" s="100"/>
      <c r="B2" s="59"/>
      <c r="C2" s="59"/>
      <c r="D2" s="101"/>
      <c r="E2" s="138"/>
      <c r="F2" s="138"/>
      <c r="G2" s="138"/>
      <c r="H2" s="138"/>
      <c r="I2" s="138"/>
    </row>
    <row r="3" spans="1:9" ht="15">
      <c r="A3" s="81" t="s">
        <v>18</v>
      </c>
      <c r="B3" s="191" t="s">
        <v>19</v>
      </c>
      <c r="C3" s="191"/>
      <c r="D3" s="143" t="s">
        <v>20</v>
      </c>
      <c r="E3" s="139">
        <v>2</v>
      </c>
      <c r="F3" s="139"/>
      <c r="G3" s="139" t="s">
        <v>54</v>
      </c>
      <c r="H3" s="139" t="s">
        <v>55</v>
      </c>
      <c r="I3" s="139"/>
    </row>
    <row r="4" spans="1:9" ht="15">
      <c r="A4" s="84" t="s">
        <v>21</v>
      </c>
      <c r="B4" s="60"/>
      <c r="C4" s="61"/>
      <c r="D4" s="62"/>
      <c r="E4" s="139"/>
      <c r="F4" s="140" t="s">
        <v>50</v>
      </c>
      <c r="G4" s="141">
        <v>0.16</v>
      </c>
      <c r="H4" s="141">
        <v>0.29</v>
      </c>
      <c r="I4" s="139"/>
    </row>
    <row r="5" spans="1:9" ht="12.75">
      <c r="A5" s="63" t="s">
        <v>2</v>
      </c>
      <c r="B5" s="64"/>
      <c r="C5" s="54"/>
      <c r="D5" s="55"/>
      <c r="E5" s="139"/>
      <c r="F5" s="140" t="s">
        <v>56</v>
      </c>
      <c r="G5" s="141">
        <v>1.2</v>
      </c>
      <c r="H5" s="141">
        <v>2.19</v>
      </c>
      <c r="I5" s="139"/>
    </row>
    <row r="6" spans="1:9" ht="12.75">
      <c r="A6" s="63" t="s">
        <v>50</v>
      </c>
      <c r="B6" s="64"/>
      <c r="C6" s="54"/>
      <c r="D6" s="55"/>
      <c r="E6" s="139"/>
      <c r="F6" s="142"/>
      <c r="G6" s="141"/>
      <c r="H6" s="139"/>
      <c r="I6" s="139"/>
    </row>
    <row r="7" spans="1:9" ht="12.75">
      <c r="A7" s="149" t="s">
        <v>46</v>
      </c>
      <c r="B7" s="160">
        <v>175</v>
      </c>
      <c r="C7" s="146"/>
      <c r="D7" s="158" t="s">
        <v>66</v>
      </c>
      <c r="E7" s="139"/>
      <c r="F7" s="142"/>
      <c r="G7" s="141"/>
      <c r="H7" s="141"/>
      <c r="I7" s="139"/>
    </row>
    <row r="8" spans="1:8" ht="12.75">
      <c r="A8" s="86" t="s">
        <v>51</v>
      </c>
      <c r="B8" s="155">
        <v>0.16</v>
      </c>
      <c r="C8" s="127" t="s">
        <v>53</v>
      </c>
      <c r="D8" s="102" t="s">
        <v>65</v>
      </c>
      <c r="F8" s="130"/>
      <c r="G8" s="132"/>
      <c r="H8" s="133"/>
    </row>
    <row r="9" spans="1:8" ht="12.75">
      <c r="A9" s="86" t="s">
        <v>34</v>
      </c>
      <c r="B9" s="126">
        <v>10</v>
      </c>
      <c r="C9" s="159" t="s">
        <v>22</v>
      </c>
      <c r="D9" s="102" t="s">
        <v>65</v>
      </c>
      <c r="F9" s="131"/>
      <c r="G9" s="132"/>
      <c r="H9" s="133"/>
    </row>
    <row r="10" spans="1:8" ht="12.75">
      <c r="A10" s="63" t="s">
        <v>52</v>
      </c>
      <c r="B10" s="126"/>
      <c r="C10" s="127"/>
      <c r="D10" s="55"/>
      <c r="H10" s="65"/>
    </row>
    <row r="11" spans="1:8" ht="12.75">
      <c r="A11" s="149" t="s">
        <v>46</v>
      </c>
      <c r="B11" s="160">
        <v>191</v>
      </c>
      <c r="C11" s="150"/>
      <c r="D11" s="158" t="s">
        <v>66</v>
      </c>
      <c r="H11" s="65"/>
    </row>
    <row r="12" spans="1:4" ht="12.75">
      <c r="A12" s="86" t="s">
        <v>51</v>
      </c>
      <c r="B12" s="161">
        <v>1.2</v>
      </c>
      <c r="C12" s="127" t="s">
        <v>53</v>
      </c>
      <c r="D12" s="102" t="s">
        <v>65</v>
      </c>
    </row>
    <row r="13" spans="1:4" ht="12.75">
      <c r="A13" s="87" t="s">
        <v>34</v>
      </c>
      <c r="B13" s="64">
        <v>10</v>
      </c>
      <c r="C13" s="54" t="s">
        <v>22</v>
      </c>
      <c r="D13" s="102" t="s">
        <v>65</v>
      </c>
    </row>
    <row r="14" spans="1:4" ht="12.75">
      <c r="A14" s="87"/>
      <c r="B14" s="64"/>
      <c r="C14" s="54"/>
      <c r="D14" s="55"/>
    </row>
    <row r="15" spans="1:4" ht="12.75">
      <c r="A15" s="80" t="s">
        <v>3</v>
      </c>
      <c r="B15" s="64"/>
      <c r="C15" s="54"/>
      <c r="D15" s="55"/>
    </row>
    <row r="16" spans="1:4" ht="12.75">
      <c r="A16" s="63" t="s">
        <v>50</v>
      </c>
      <c r="B16" s="64"/>
      <c r="C16" s="54"/>
      <c r="D16" s="55"/>
    </row>
    <row r="17" spans="1:4" ht="12.75">
      <c r="A17" s="149" t="s">
        <v>46</v>
      </c>
      <c r="B17" s="160">
        <f>B7</f>
        <v>175</v>
      </c>
      <c r="C17" s="146"/>
      <c r="D17" s="158" t="s">
        <v>66</v>
      </c>
    </row>
    <row r="18" spans="1:4" ht="12.75">
      <c r="A18" s="86" t="s">
        <v>51</v>
      </c>
      <c r="B18" s="155">
        <v>0.29</v>
      </c>
      <c r="C18" s="127" t="s">
        <v>53</v>
      </c>
      <c r="D18" s="102" t="s">
        <v>65</v>
      </c>
    </row>
    <row r="19" spans="1:4" ht="12.75">
      <c r="A19" s="86" t="s">
        <v>34</v>
      </c>
      <c r="B19" s="126">
        <v>10</v>
      </c>
      <c r="C19" s="127"/>
      <c r="D19" s="102" t="s">
        <v>65</v>
      </c>
    </row>
    <row r="20" spans="1:21" s="77" customFormat="1" ht="12.75">
      <c r="A20" s="63" t="s">
        <v>52</v>
      </c>
      <c r="B20" s="136"/>
      <c r="C20" s="127"/>
      <c r="D20" s="55"/>
      <c r="E20" s="76"/>
      <c r="F20" s="76"/>
      <c r="G20" s="76"/>
      <c r="H20" s="76"/>
      <c r="I20" s="76"/>
      <c r="J20" s="76"/>
      <c r="K20" s="76"/>
      <c r="L20" s="76"/>
      <c r="M20" s="76"/>
      <c r="N20" s="76"/>
      <c r="O20" s="76"/>
      <c r="P20" s="76"/>
      <c r="Q20" s="76"/>
      <c r="R20" s="76"/>
      <c r="S20" s="76"/>
      <c r="T20" s="76"/>
      <c r="U20" s="76"/>
    </row>
    <row r="21" spans="1:21" s="77" customFormat="1" ht="12.75">
      <c r="A21" s="148" t="s">
        <v>46</v>
      </c>
      <c r="B21" s="162">
        <f>B11</f>
        <v>191</v>
      </c>
      <c r="C21" s="147"/>
      <c r="D21" s="158" t="s">
        <v>66</v>
      </c>
      <c r="E21" s="76"/>
      <c r="F21" s="76"/>
      <c r="G21" s="76"/>
      <c r="H21" s="76"/>
      <c r="I21" s="76"/>
      <c r="J21" s="76"/>
      <c r="K21" s="76"/>
      <c r="L21" s="76"/>
      <c r="M21" s="76"/>
      <c r="N21" s="76"/>
      <c r="O21" s="76"/>
      <c r="P21" s="76"/>
      <c r="Q21" s="76"/>
      <c r="R21" s="76"/>
      <c r="S21" s="76"/>
      <c r="T21" s="76"/>
      <c r="U21" s="76"/>
    </row>
    <row r="22" spans="1:21" s="77" customFormat="1" ht="12.75">
      <c r="A22" s="86" t="s">
        <v>51</v>
      </c>
      <c r="B22" s="161">
        <v>2.19</v>
      </c>
      <c r="C22" s="127" t="s">
        <v>53</v>
      </c>
      <c r="D22" s="102" t="s">
        <v>65</v>
      </c>
      <c r="E22" s="76"/>
      <c r="F22" s="76"/>
      <c r="G22" s="76"/>
      <c r="H22" s="76"/>
      <c r="I22" s="76"/>
      <c r="J22" s="76"/>
      <c r="K22" s="76"/>
      <c r="L22" s="76"/>
      <c r="M22" s="76"/>
      <c r="N22" s="76"/>
      <c r="O22" s="76"/>
      <c r="P22" s="76"/>
      <c r="Q22" s="76"/>
      <c r="R22" s="76"/>
      <c r="S22" s="76"/>
      <c r="T22" s="76"/>
      <c r="U22" s="76"/>
    </row>
    <row r="23" spans="1:4" ht="12.75">
      <c r="A23" s="85" t="s">
        <v>34</v>
      </c>
      <c r="B23" s="145">
        <v>10</v>
      </c>
      <c r="C23" s="146" t="s">
        <v>22</v>
      </c>
      <c r="D23" s="157" t="s">
        <v>65</v>
      </c>
    </row>
    <row r="24" spans="1:4" ht="12.75">
      <c r="A24" s="87"/>
      <c r="B24" s="68"/>
      <c r="C24" s="66"/>
      <c r="D24" s="55"/>
    </row>
    <row r="25" spans="1:4" ht="15">
      <c r="A25" s="82" t="s">
        <v>23</v>
      </c>
      <c r="B25" s="67"/>
      <c r="C25" s="69"/>
      <c r="D25" s="55"/>
    </row>
    <row r="26" spans="1:4" ht="12.75">
      <c r="A26" s="97" t="s">
        <v>28</v>
      </c>
      <c r="B26" s="70">
        <v>20</v>
      </c>
      <c r="C26" s="54"/>
      <c r="D26" s="55" t="s">
        <v>37</v>
      </c>
    </row>
    <row r="27" spans="1:4" ht="12.75">
      <c r="A27" s="97" t="s">
        <v>35</v>
      </c>
      <c r="B27" s="64">
        <v>0</v>
      </c>
      <c r="C27" s="54"/>
      <c r="D27" s="55" t="s">
        <v>49</v>
      </c>
    </row>
    <row r="28" spans="1:4" ht="12.75">
      <c r="A28" s="97"/>
      <c r="B28" s="99"/>
      <c r="C28" s="54"/>
      <c r="D28" s="55"/>
    </row>
    <row r="29" spans="1:4" ht="15">
      <c r="A29" s="82" t="s">
        <v>24</v>
      </c>
      <c r="B29" s="64"/>
      <c r="C29" s="54"/>
      <c r="D29" s="55"/>
    </row>
    <row r="30" spans="1:4" ht="12.75">
      <c r="A30" s="98" t="s">
        <v>62</v>
      </c>
      <c r="B30" s="125">
        <v>365</v>
      </c>
      <c r="C30" s="66" t="s">
        <v>59</v>
      </c>
      <c r="D30" s="55" t="s">
        <v>49</v>
      </c>
    </row>
    <row r="31" spans="1:4" ht="12.75">
      <c r="A31" s="87"/>
      <c r="B31" s="64"/>
      <c r="C31" s="54"/>
      <c r="D31" s="102"/>
    </row>
    <row r="32" spans="1:4" ht="15">
      <c r="A32" s="81" t="s">
        <v>25</v>
      </c>
      <c r="B32" s="64"/>
      <c r="C32" s="54"/>
      <c r="D32" s="55"/>
    </row>
    <row r="33" spans="1:4" ht="38.25" customHeight="1">
      <c r="A33" s="85" t="s">
        <v>26</v>
      </c>
      <c r="B33" s="72">
        <v>0.04</v>
      </c>
      <c r="C33" s="54"/>
      <c r="D33" s="73" t="s">
        <v>27</v>
      </c>
    </row>
    <row r="34" spans="1:4" ht="12.75">
      <c r="A34" s="74"/>
      <c r="B34" s="75"/>
      <c r="C34" s="54"/>
      <c r="D34" s="55"/>
    </row>
    <row r="35" spans="1:4" ht="15">
      <c r="A35" s="83" t="s">
        <v>45</v>
      </c>
      <c r="B35" s="75"/>
      <c r="C35" s="54"/>
      <c r="D35" s="55"/>
    </row>
    <row r="36" spans="1:4" ht="12.75" customHeight="1">
      <c r="A36" s="165" t="s">
        <v>63</v>
      </c>
      <c r="B36" s="176">
        <v>0.0997</v>
      </c>
      <c r="C36" s="166" t="s">
        <v>39</v>
      </c>
      <c r="D36" s="194" t="s">
        <v>74</v>
      </c>
    </row>
    <row r="37" spans="1:4" ht="12.75">
      <c r="A37" s="165" t="s">
        <v>64</v>
      </c>
      <c r="B37" s="176">
        <v>0.1151</v>
      </c>
      <c r="C37" s="166" t="s">
        <v>39</v>
      </c>
      <c r="D37" s="194"/>
    </row>
    <row r="38" spans="1:4" ht="12.75">
      <c r="A38" s="165"/>
      <c r="B38" s="167"/>
      <c r="C38" s="166"/>
      <c r="D38" s="158"/>
    </row>
    <row r="39" spans="1:4" ht="15">
      <c r="A39" s="83" t="s">
        <v>36</v>
      </c>
      <c r="B39" s="167"/>
      <c r="C39" s="166"/>
      <c r="D39" s="158"/>
    </row>
    <row r="40" spans="1:4" ht="15.75">
      <c r="A40" s="165" t="s">
        <v>67</v>
      </c>
      <c r="B40" s="167">
        <v>1.54</v>
      </c>
      <c r="C40" s="166" t="s">
        <v>68</v>
      </c>
      <c r="D40" s="175" t="s">
        <v>75</v>
      </c>
    </row>
    <row r="41" spans="1:4" ht="12.75">
      <c r="A41" s="102"/>
      <c r="B41" s="167"/>
      <c r="C41" s="166"/>
      <c r="D41" s="158"/>
    </row>
    <row r="42" spans="1:4" ht="16.5">
      <c r="A42" s="83" t="s">
        <v>29</v>
      </c>
      <c r="B42" s="168"/>
      <c r="C42" s="166"/>
      <c r="D42" s="158"/>
    </row>
    <row r="43" spans="1:4" ht="15.75">
      <c r="A43" s="98" t="s">
        <v>69</v>
      </c>
      <c r="B43" s="172">
        <v>10347</v>
      </c>
      <c r="C43" s="166" t="s">
        <v>71</v>
      </c>
      <c r="D43" s="192" t="s">
        <v>72</v>
      </c>
    </row>
    <row r="44" spans="1:4" ht="15.75">
      <c r="A44" s="173" t="s">
        <v>73</v>
      </c>
      <c r="B44" s="174">
        <v>11244</v>
      </c>
      <c r="C44" s="169" t="s">
        <v>71</v>
      </c>
      <c r="D44" s="193"/>
    </row>
    <row r="45" ht="12.75">
      <c r="A45" s="76"/>
    </row>
    <row r="46" spans="1:21" ht="12.75">
      <c r="A46" s="170" t="s">
        <v>70</v>
      </c>
      <c r="B46" s="163"/>
      <c r="C46" s="171"/>
      <c r="D46" s="35"/>
      <c r="U46" s="58"/>
    </row>
    <row r="47" spans="1:21" ht="12.75">
      <c r="A47" s="164" t="s">
        <v>76</v>
      </c>
      <c r="B47" s="144"/>
      <c r="C47" s="171"/>
      <c r="D47" s="35"/>
      <c r="U47" s="58"/>
    </row>
    <row r="48" spans="1:21" ht="12.75">
      <c r="A48" s="164"/>
      <c r="B48" s="144"/>
      <c r="C48" s="171"/>
      <c r="D48" s="35"/>
      <c r="U48" s="58"/>
    </row>
    <row r="49" ht="12.75">
      <c r="A49" s="76"/>
    </row>
    <row r="131" spans="5:9" ht="12.75">
      <c r="E131" s="71"/>
      <c r="F131" s="71"/>
      <c r="G131" s="71"/>
      <c r="H131" s="71"/>
      <c r="I131" s="71"/>
    </row>
    <row r="135" ht="12.75" customHeight="1"/>
    <row r="139" ht="12.75" customHeight="1"/>
    <row r="141" ht="24.75" customHeight="1"/>
    <row r="143" spans="1:21" s="77" customFormat="1" ht="12.75">
      <c r="A143" s="57"/>
      <c r="B143" s="78"/>
      <c r="C143" s="79"/>
      <c r="E143" s="76"/>
      <c r="F143" s="76"/>
      <c r="G143" s="76"/>
      <c r="H143" s="76"/>
      <c r="I143" s="76"/>
      <c r="J143" s="76"/>
      <c r="K143" s="76"/>
      <c r="L143" s="76"/>
      <c r="M143" s="76"/>
      <c r="N143" s="76"/>
      <c r="O143" s="76"/>
      <c r="P143" s="76"/>
      <c r="Q143" s="76"/>
      <c r="R143" s="76"/>
      <c r="S143" s="76"/>
      <c r="T143" s="76"/>
      <c r="U143" s="76"/>
    </row>
    <row r="144" spans="1:21" s="77" customFormat="1" ht="12.75">
      <c r="A144" s="57"/>
      <c r="B144" s="78"/>
      <c r="C144" s="79"/>
      <c r="E144" s="76"/>
      <c r="F144" s="76"/>
      <c r="G144" s="76"/>
      <c r="H144" s="76"/>
      <c r="I144" s="76"/>
      <c r="J144" s="76"/>
      <c r="K144" s="76"/>
      <c r="L144" s="76"/>
      <c r="M144" s="76"/>
      <c r="N144" s="76"/>
      <c r="O144" s="76"/>
      <c r="P144" s="76"/>
      <c r="Q144" s="76"/>
      <c r="R144" s="76"/>
      <c r="S144" s="76"/>
      <c r="T144" s="76"/>
      <c r="U144" s="76"/>
    </row>
    <row r="145" spans="1:21" s="77" customFormat="1" ht="12.75">
      <c r="A145" s="57"/>
      <c r="B145" s="78"/>
      <c r="C145" s="79"/>
      <c r="E145" s="76"/>
      <c r="F145" s="76"/>
      <c r="G145" s="76"/>
      <c r="H145" s="76"/>
      <c r="I145" s="76"/>
      <c r="J145" s="76"/>
      <c r="K145" s="76"/>
      <c r="L145" s="76"/>
      <c r="M145" s="76"/>
      <c r="N145" s="76"/>
      <c r="O145" s="76"/>
      <c r="P145" s="76"/>
      <c r="Q145" s="76"/>
      <c r="R145" s="76"/>
      <c r="S145" s="76"/>
      <c r="T145" s="76"/>
      <c r="U145" s="76"/>
    </row>
    <row r="146" spans="1:21" s="77" customFormat="1" ht="12.75">
      <c r="A146" s="57"/>
      <c r="B146" s="78"/>
      <c r="C146" s="79"/>
      <c r="E146" s="76"/>
      <c r="F146" s="76"/>
      <c r="G146" s="76"/>
      <c r="H146" s="76"/>
      <c r="I146" s="76"/>
      <c r="J146" s="76"/>
      <c r="K146" s="76"/>
      <c r="L146" s="76"/>
      <c r="M146" s="76"/>
      <c r="N146" s="76"/>
      <c r="O146" s="76"/>
      <c r="P146" s="76"/>
      <c r="Q146" s="76"/>
      <c r="R146" s="76"/>
      <c r="S146" s="76"/>
      <c r="T146" s="76"/>
      <c r="U146" s="76"/>
    </row>
    <row r="147" spans="1:21" s="77" customFormat="1" ht="12.75">
      <c r="A147" s="57"/>
      <c r="B147" s="78"/>
      <c r="C147" s="79"/>
      <c r="E147" s="76"/>
      <c r="F147" s="76"/>
      <c r="G147" s="76"/>
      <c r="H147" s="76"/>
      <c r="I147" s="76"/>
      <c r="J147" s="76"/>
      <c r="K147" s="76"/>
      <c r="L147" s="76"/>
      <c r="M147" s="76"/>
      <c r="N147" s="76"/>
      <c r="O147" s="76"/>
      <c r="P147" s="76"/>
      <c r="Q147" s="76"/>
      <c r="R147" s="76"/>
      <c r="S147" s="76"/>
      <c r="T147" s="76"/>
      <c r="U147" s="76"/>
    </row>
    <row r="148" spans="1:21" s="77" customFormat="1" ht="12.75">
      <c r="A148" s="57"/>
      <c r="B148" s="78"/>
      <c r="C148" s="79"/>
      <c r="E148" s="76"/>
      <c r="F148" s="76"/>
      <c r="G148" s="76"/>
      <c r="H148" s="76"/>
      <c r="I148" s="76"/>
      <c r="J148" s="76"/>
      <c r="K148" s="76"/>
      <c r="L148" s="76"/>
      <c r="M148" s="76"/>
      <c r="N148" s="76"/>
      <c r="O148" s="76"/>
      <c r="P148" s="76"/>
      <c r="Q148" s="76"/>
      <c r="R148" s="76"/>
      <c r="S148" s="76"/>
      <c r="T148" s="76"/>
      <c r="U148" s="76"/>
    </row>
    <row r="149" spans="1:21" s="77" customFormat="1" ht="12.75">
      <c r="A149" s="57"/>
      <c r="B149" s="78"/>
      <c r="C149" s="79"/>
      <c r="E149" s="76"/>
      <c r="F149" s="76"/>
      <c r="G149" s="76"/>
      <c r="H149" s="76"/>
      <c r="I149" s="76"/>
      <c r="J149" s="76"/>
      <c r="K149" s="76"/>
      <c r="L149" s="76"/>
      <c r="M149" s="76"/>
      <c r="N149" s="76"/>
      <c r="O149" s="76"/>
      <c r="P149" s="76"/>
      <c r="Q149" s="76"/>
      <c r="R149" s="76"/>
      <c r="S149" s="76"/>
      <c r="T149" s="76"/>
      <c r="U149" s="76"/>
    </row>
    <row r="150" spans="1:21" s="77" customFormat="1" ht="12.75">
      <c r="A150" s="57"/>
      <c r="B150" s="78"/>
      <c r="C150" s="79"/>
      <c r="E150" s="76"/>
      <c r="F150" s="76"/>
      <c r="G150" s="76"/>
      <c r="H150" s="76"/>
      <c r="I150" s="76"/>
      <c r="J150" s="76"/>
      <c r="K150" s="76"/>
      <c r="L150" s="76"/>
      <c r="M150" s="76"/>
      <c r="N150" s="76"/>
      <c r="O150" s="76"/>
      <c r="P150" s="76"/>
      <c r="Q150" s="76"/>
      <c r="R150" s="76"/>
      <c r="S150" s="76"/>
      <c r="T150" s="76"/>
      <c r="U150" s="76"/>
    </row>
    <row r="151" spans="1:21" s="77" customFormat="1" ht="12.75">
      <c r="A151" s="57"/>
      <c r="B151" s="78"/>
      <c r="C151" s="79"/>
      <c r="E151" s="76"/>
      <c r="F151" s="76"/>
      <c r="G151" s="76"/>
      <c r="H151" s="76"/>
      <c r="I151" s="76"/>
      <c r="J151" s="76"/>
      <c r="K151" s="76"/>
      <c r="L151" s="76"/>
      <c r="M151" s="76"/>
      <c r="N151" s="76"/>
      <c r="O151" s="76"/>
      <c r="P151" s="76"/>
      <c r="Q151" s="76"/>
      <c r="R151" s="76"/>
      <c r="S151" s="76"/>
      <c r="T151" s="76"/>
      <c r="U151" s="76"/>
    </row>
    <row r="152" spans="1:21" s="77" customFormat="1" ht="12.75">
      <c r="A152" s="57"/>
      <c r="B152" s="78"/>
      <c r="C152" s="79"/>
      <c r="E152" s="76"/>
      <c r="F152" s="76"/>
      <c r="G152" s="76"/>
      <c r="H152" s="76"/>
      <c r="I152" s="76"/>
      <c r="J152" s="76"/>
      <c r="K152" s="76"/>
      <c r="L152" s="76"/>
      <c r="M152" s="76"/>
      <c r="N152" s="76"/>
      <c r="O152" s="76"/>
      <c r="P152" s="76"/>
      <c r="Q152" s="76"/>
      <c r="R152" s="76"/>
      <c r="S152" s="76"/>
      <c r="T152" s="76"/>
      <c r="U152" s="76"/>
    </row>
  </sheetData>
  <sheetProtection/>
  <mergeCells count="4">
    <mergeCell ref="A1:D1"/>
    <mergeCell ref="B3:C3"/>
    <mergeCell ref="D43:D44"/>
    <mergeCell ref="D36:D37"/>
  </mergeCells>
  <hyperlinks>
    <hyperlink ref="B46"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梁淳淳</cp:lastModifiedBy>
  <cp:lastPrinted>2005-05-02T20:53:48Z</cp:lastPrinted>
  <dcterms:created xsi:type="dcterms:W3CDTF">2004-07-12T13:20:55Z</dcterms:created>
  <dcterms:modified xsi:type="dcterms:W3CDTF">2013-09-27T07:25:04Z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